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4220" windowHeight="7350" activeTab="1"/>
  </bookViews>
  <sheets>
    <sheet name="Napiecie posturalne" sheetId="1" r:id="rId1"/>
    <sheet name="Napiecie posturalne-wzorzec" sheetId="2" r:id="rId2"/>
  </sheets>
  <definedNames/>
  <calcPr fullCalcOnLoad="1"/>
</workbook>
</file>

<file path=xl/sharedStrings.xml><?xml version="1.0" encoding="utf-8"?>
<sst xmlns="http://schemas.openxmlformats.org/spreadsheetml/2006/main" count="140" uniqueCount="66">
  <si>
    <t xml:space="preserve">GlowaN = </t>
  </si>
  <si>
    <t xml:space="preserve">BarkiN = </t>
  </si>
  <si>
    <t xml:space="preserve">LopatkiN = </t>
  </si>
  <si>
    <t xml:space="preserve">KLP_szeN = </t>
  </si>
  <si>
    <t xml:space="preserve">Ki_p_zw_N = </t>
  </si>
  <si>
    <t xml:space="preserve">Lord_P_N = </t>
  </si>
  <si>
    <t xml:space="preserve">Skol_N = </t>
  </si>
  <si>
    <t xml:space="preserve">Luk_zebN = </t>
  </si>
  <si>
    <t xml:space="preserve">Kol_PS_N = </t>
  </si>
  <si>
    <t xml:space="preserve">Siad_suN = </t>
  </si>
  <si>
    <t xml:space="preserve">P_SZ_PieN = </t>
  </si>
  <si>
    <t xml:space="preserve">FSKG_LN = </t>
  </si>
  <si>
    <t xml:space="preserve">FSKG_PN = </t>
  </si>
  <si>
    <t xml:space="preserve">Thom_LN = </t>
  </si>
  <si>
    <t xml:space="preserve">Thom_PN = </t>
  </si>
  <si>
    <t xml:space="preserve">Patr_LN = </t>
  </si>
  <si>
    <t xml:space="preserve">Patr_PN = </t>
  </si>
  <si>
    <t xml:space="preserve">Rect_LN = </t>
  </si>
  <si>
    <t xml:space="preserve">Rect_PN = </t>
  </si>
  <si>
    <t xml:space="preserve">SC_LN = </t>
  </si>
  <si>
    <t xml:space="preserve">SC_PN = </t>
  </si>
  <si>
    <t>Glowa = (0,1,2)</t>
  </si>
  <si>
    <t>Barki =  (0,1,2)</t>
  </si>
  <si>
    <t>Lopatki =  (0,1,2,3)</t>
  </si>
  <si>
    <t>KLP_sze =   (0,1,2,3)</t>
  </si>
  <si>
    <t>Lord_P = (0,1,2,3)</t>
  </si>
  <si>
    <t>Skol = (0,1,2,3,4)</t>
  </si>
  <si>
    <t>Kol_PlSt_ = (0,1,2)</t>
  </si>
  <si>
    <t>Luk_zeb = (0,1,2)</t>
  </si>
  <si>
    <t>Siad_su = (0,1,2,3)</t>
  </si>
  <si>
    <t>P_SZ_Pie = (2-60)</t>
  </si>
  <si>
    <t>FSKG_L = (0-60)</t>
  </si>
  <si>
    <t>FSKG_P = (0-60)</t>
  </si>
  <si>
    <t>Thom_L = (0-49)</t>
  </si>
  <si>
    <t>Thom_P = (0-60)</t>
  </si>
  <si>
    <t>Patr_L = (0-26)</t>
  </si>
  <si>
    <t>Patr_P = (0-12)</t>
  </si>
  <si>
    <t>Rect_L = (0-37)</t>
  </si>
  <si>
    <t>Rect_P = (0-40.5)</t>
  </si>
  <si>
    <t>SC_L = (0-50)</t>
  </si>
  <si>
    <t>SC_P = (0-60)</t>
  </si>
  <si>
    <t>wyniki znormalizowane</t>
  </si>
  <si>
    <t>Wprowadź dane:</t>
  </si>
  <si>
    <t>Wartość napięcia =</t>
  </si>
  <si>
    <t>Ki_p_zw = (0,1,2,3)</t>
  </si>
  <si>
    <t>Typ_Ateto</t>
  </si>
  <si>
    <t>=(KLP_szeN+Lord_P_N+Luk_zebN+Kol_PS_N+(1-P_SZ_PieN))/5</t>
  </si>
  <si>
    <t>Wartość napięcia atetoidalnego =</t>
  </si>
  <si>
    <t>Wartość napięcia spastoidalnego =</t>
  </si>
  <si>
    <t>Typ_Spasto</t>
  </si>
  <si>
    <t>=(GlowaN+BarkiN+LopatkiN+Ki_p_zw_N+Siad_suN+P_SZ_PieN</t>
  </si>
  <si>
    <t>+FSKG_LN+FSKG_PN+Thom_LN+Thom_PN+Patr_LN+Patr_PN</t>
  </si>
  <si>
    <t>+Rect_LN+Rect_PN+SC_LN+SC_PN)/16</t>
  </si>
  <si>
    <t>Typy_med =</t>
  </si>
  <si>
    <t xml:space="preserve"> =(Typ_Spasto&gt;0,2269760)+10*(Typ_Ateto&gt;0,204598) </t>
  </si>
  <si>
    <t xml:space="preserve">Typy_med </t>
  </si>
  <si>
    <t>Typ</t>
  </si>
  <si>
    <t>(med.=0.2269)</t>
  </si>
  <si>
    <t>(med.=0.2046)</t>
  </si>
  <si>
    <t>Napięcie posturalne</t>
  </si>
  <si>
    <t>Wartość napięcia (0-1)</t>
  </si>
  <si>
    <t>ogólne</t>
  </si>
  <si>
    <t>spastoidalne</t>
  </si>
  <si>
    <t>atetoidalne</t>
  </si>
  <si>
    <t>Lopatki =  (0,1,2)</t>
  </si>
  <si>
    <t>Siad_su = (0,1,2,)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</si>
</sst>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60">
    <font>
      <sz val="10"/>
      <name val="Times New Roman"/>
      <family val="0"/>
    </font>
    <font>
      <b/>
      <sz val="12"/>
      <name val="Arial CE"/>
      <family val="0"/>
    </font>
    <font>
      <sz val="12"/>
      <name val="Times New Roman"/>
      <family val="0"/>
    </font>
    <font>
      <sz val="8"/>
      <name val="Times New Roman"/>
      <family val="0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name val="Arial CE"/>
      <family val="0"/>
    </font>
    <font>
      <b/>
      <sz val="14"/>
      <color indexed="57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0"/>
    </font>
    <font>
      <b/>
      <sz val="16"/>
      <name val="Times New Roman"/>
      <family val="1"/>
    </font>
    <font>
      <b/>
      <sz val="12"/>
      <color indexed="20"/>
      <name val="Times New Roman"/>
      <family val="1"/>
    </font>
    <font>
      <sz val="14"/>
      <color indexed="10"/>
      <name val="Times New Roman"/>
      <family val="0"/>
    </font>
    <font>
      <sz val="14"/>
      <color indexed="12"/>
      <name val="Times New Roman"/>
      <family val="0"/>
    </font>
    <font>
      <sz val="14"/>
      <color indexed="57"/>
      <name val="Times New Roman"/>
      <family val="0"/>
    </font>
    <font>
      <b/>
      <sz val="12"/>
      <color indexed="48"/>
      <name val="Arial CE"/>
      <family val="0"/>
    </font>
    <font>
      <b/>
      <sz val="12"/>
      <color indexed="21"/>
      <name val="Arial CE"/>
      <family val="0"/>
    </font>
    <font>
      <b/>
      <sz val="12"/>
      <color indexed="12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14"/>
      <name val="Arial CE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Arial"/>
      <family val="0"/>
    </font>
    <font>
      <b/>
      <sz val="14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left"/>
    </xf>
    <xf numFmtId="0" fontId="9" fillId="0" borderId="0" xfId="0" applyFont="1" applyAlignment="1">
      <alignment horizontal="left"/>
    </xf>
    <xf numFmtId="164" fontId="1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</a:rPr>
              <a:t>Napięcie posturalne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0775"/>
          <c:w val="0.931"/>
          <c:h val="0.78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760000"/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7600"/>
                  </a:gs>
                  <a:gs pos="100000">
                    <a:srgbClr val="00FF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'Napiecie posturalne'!$D$44:$F$44</c:f>
              <c:strCache/>
            </c:strRef>
          </c:cat>
          <c:val>
            <c:numRef>
              <c:f>'Napiecie posturalne'!$D$46:$F$46</c:f>
              <c:numCache/>
            </c:numRef>
          </c:val>
        </c:ser>
        <c:axId val="26195125"/>
        <c:axId val="34429534"/>
      </c:barChart>
      <c:catAx>
        <c:axId val="26195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napięcie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29534"/>
        <c:crosses val="autoZero"/>
        <c:auto val="1"/>
        <c:lblOffset val="100"/>
        <c:tickLblSkip val="1"/>
        <c:noMultiLvlLbl val="0"/>
      </c:catAx>
      <c:valAx>
        <c:axId val="34429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wartość napiecia [-]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95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</a:rPr>
              <a:t>Napięcie posturalne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0775"/>
          <c:w val="0.931"/>
          <c:h val="0.78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760000"/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7600"/>
                  </a:gs>
                  <a:gs pos="100000">
                    <a:srgbClr val="00FF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'Napiecie posturalne-wzorzec'!$D$44:$F$44</c:f>
              <c:strCache/>
            </c:strRef>
          </c:cat>
          <c:val>
            <c:numRef>
              <c:f>'Napiecie posturalne-wzorzec'!$D$46:$F$46</c:f>
              <c:numCache/>
            </c:numRef>
          </c:val>
        </c:ser>
        <c:axId val="41430351"/>
        <c:axId val="37328840"/>
      </c:barChart>
      <c:catAx>
        <c:axId val="41430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napięcie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28840"/>
        <c:crosses val="autoZero"/>
        <c:auto val="1"/>
        <c:lblOffset val="100"/>
        <c:tickLblSkip val="1"/>
        <c:noMultiLvlLbl val="0"/>
      </c:catAx>
      <c:valAx>
        <c:axId val="37328840"/>
        <c:scaling>
          <c:orientation val="minMax"/>
          <c:max val="0.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wartość napiecia [-]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30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47</xdr:row>
      <xdr:rowOff>66675</xdr:rowOff>
    </xdr:from>
    <xdr:to>
      <xdr:col>7</xdr:col>
      <xdr:colOff>247650</xdr:colOff>
      <xdr:row>65</xdr:row>
      <xdr:rowOff>0</xdr:rowOff>
    </xdr:to>
    <xdr:graphicFrame>
      <xdr:nvGraphicFramePr>
        <xdr:cNvPr id="1" name="Wykres 1"/>
        <xdr:cNvGraphicFramePr/>
      </xdr:nvGraphicFramePr>
      <xdr:xfrm>
        <a:off x="2981325" y="9639300"/>
        <a:ext cx="53244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47</xdr:row>
      <xdr:rowOff>66675</xdr:rowOff>
    </xdr:from>
    <xdr:to>
      <xdr:col>7</xdr:col>
      <xdr:colOff>247650</xdr:colOff>
      <xdr:row>65</xdr:row>
      <xdr:rowOff>0</xdr:rowOff>
    </xdr:to>
    <xdr:graphicFrame>
      <xdr:nvGraphicFramePr>
        <xdr:cNvPr id="1" name="Wykres 1"/>
        <xdr:cNvGraphicFramePr/>
      </xdr:nvGraphicFramePr>
      <xdr:xfrm>
        <a:off x="2981325" y="9639300"/>
        <a:ext cx="53244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5"/>
  <sheetViews>
    <sheetView zoomScalePageLayoutView="0" workbookViewId="0" topLeftCell="A43">
      <pane ySplit="2" topLeftCell="A45" activePane="bottomLeft" state="frozen"/>
      <selection pane="topLeft" activeCell="A43" sqref="A43"/>
      <selection pane="bottomLeft" activeCell="B57" sqref="B57"/>
    </sheetView>
  </sheetViews>
  <sheetFormatPr defaultColWidth="9.33203125" defaultRowHeight="12.75"/>
  <cols>
    <col min="1" max="1" width="28.66015625" style="2" customWidth="1"/>
    <col min="2" max="2" width="17" style="3" customWidth="1"/>
    <col min="3" max="3" width="11.16015625" style="0" customWidth="1"/>
    <col min="4" max="4" width="25.16015625" style="4" customWidth="1"/>
    <col min="5" max="5" width="18.83203125" style="0" customWidth="1"/>
    <col min="6" max="6" width="19.16015625" style="0" customWidth="1"/>
    <col min="7" max="7" width="21" style="0" customWidth="1"/>
    <col min="8" max="8" width="17.33203125" style="0" customWidth="1"/>
    <col min="9" max="9" width="19.16015625" style="0" customWidth="1"/>
  </cols>
  <sheetData>
    <row r="2" spans="1:2" ht="15.75">
      <c r="A2"/>
      <c r="B2" s="8" t="s">
        <v>41</v>
      </c>
    </row>
    <row r="3" spans="1:2" ht="15.75">
      <c r="A3" s="20" t="s">
        <v>0</v>
      </c>
      <c r="B3" s="4">
        <f>B45/2</f>
        <v>0.5</v>
      </c>
    </row>
    <row r="4" spans="1:2" ht="15.75">
      <c r="A4" s="20" t="s">
        <v>1</v>
      </c>
      <c r="B4" s="4">
        <f>B46/2</f>
        <v>0.5</v>
      </c>
    </row>
    <row r="5" spans="1:2" ht="15.75">
      <c r="A5" s="20" t="s">
        <v>2</v>
      </c>
      <c r="B5" s="4">
        <f>B47/3</f>
        <v>0.6666666666666666</v>
      </c>
    </row>
    <row r="6" spans="1:2" ht="15.75">
      <c r="A6" s="21" t="s">
        <v>3</v>
      </c>
      <c r="B6" s="4">
        <f>B48/3</f>
        <v>0.3333333333333333</v>
      </c>
    </row>
    <row r="7" spans="1:2" ht="15.75">
      <c r="A7" s="20" t="s">
        <v>4</v>
      </c>
      <c r="B7" s="4">
        <f>B49/3</f>
        <v>0.3333333333333333</v>
      </c>
    </row>
    <row r="8" spans="1:2" ht="15.75">
      <c r="A8" s="21" t="s">
        <v>5</v>
      </c>
      <c r="B8" s="4">
        <f>B50/3</f>
        <v>0</v>
      </c>
    </row>
    <row r="9" spans="1:2" ht="15.75">
      <c r="A9" s="20" t="s">
        <v>6</v>
      </c>
      <c r="B9" s="4">
        <f>B51/4</f>
        <v>0.25</v>
      </c>
    </row>
    <row r="10" spans="1:2" ht="15.75">
      <c r="A10" s="21" t="s">
        <v>7</v>
      </c>
      <c r="B10" s="4">
        <f>B52/2</f>
        <v>0.5</v>
      </c>
    </row>
    <row r="11" spans="1:2" ht="15.75">
      <c r="A11" s="21" t="s">
        <v>8</v>
      </c>
      <c r="B11" s="4">
        <f>B53/2</f>
        <v>0.5</v>
      </c>
    </row>
    <row r="12" spans="1:2" ht="15.75">
      <c r="A12" s="20" t="s">
        <v>9</v>
      </c>
      <c r="B12" s="4">
        <f>B54/3</f>
        <v>0.3333333333333333</v>
      </c>
    </row>
    <row r="13" spans="1:2" ht="15.75">
      <c r="A13" s="21" t="s">
        <v>10</v>
      </c>
      <c r="B13" s="4">
        <f>(B55-2)/(60-2)</f>
        <v>0</v>
      </c>
    </row>
    <row r="14" spans="1:2" ht="15.75">
      <c r="A14" s="20" t="s">
        <v>11</v>
      </c>
      <c r="B14" s="4">
        <f>B56/60</f>
        <v>0.08333333333333333</v>
      </c>
    </row>
    <row r="15" spans="1:2" ht="15.75">
      <c r="A15" s="20" t="s">
        <v>12</v>
      </c>
      <c r="B15" s="4">
        <f>B57/60</f>
        <v>0.08333333333333333</v>
      </c>
    </row>
    <row r="16" spans="1:2" ht="15.75">
      <c r="A16" s="20" t="s">
        <v>13</v>
      </c>
      <c r="B16" s="4">
        <f>B58/49</f>
        <v>0.10204081632653061</v>
      </c>
    </row>
    <row r="17" spans="1:2" ht="15.75">
      <c r="A17" s="20" t="s">
        <v>14</v>
      </c>
      <c r="B17" s="4">
        <f>B59/60</f>
        <v>0.08333333333333333</v>
      </c>
    </row>
    <row r="18" spans="1:2" ht="15.75">
      <c r="A18" s="20" t="s">
        <v>15</v>
      </c>
      <c r="B18" s="4">
        <f>B60/26</f>
        <v>0.19230769230769232</v>
      </c>
    </row>
    <row r="19" spans="1:2" ht="15.75">
      <c r="A19" s="20" t="s">
        <v>16</v>
      </c>
      <c r="B19" s="4">
        <f>B61/12</f>
        <v>0.4166666666666667</v>
      </c>
    </row>
    <row r="20" spans="1:2" ht="15.75">
      <c r="A20" s="20" t="s">
        <v>17</v>
      </c>
      <c r="B20" s="4">
        <f>B62/37</f>
        <v>0.13513513513513514</v>
      </c>
    </row>
    <row r="21" spans="1:2" ht="15.75">
      <c r="A21" s="20" t="s">
        <v>18</v>
      </c>
      <c r="B21" s="4">
        <f>B63/40.5</f>
        <v>0.12345679012345678</v>
      </c>
    </row>
    <row r="22" spans="1:2" ht="15.75">
      <c r="A22" s="20" t="s">
        <v>19</v>
      </c>
      <c r="B22" s="4">
        <f>B64/50</f>
        <v>0.1</v>
      </c>
    </row>
    <row r="23" spans="1:2" ht="15.75">
      <c r="A23" s="20" t="s">
        <v>20</v>
      </c>
      <c r="B23" s="4">
        <f>B65/60</f>
        <v>0.08333333333333333</v>
      </c>
    </row>
    <row r="24" ht="15.75">
      <c r="G24" s="3"/>
    </row>
    <row r="25" spans="3:4" ht="18.75">
      <c r="C25" s="5" t="s">
        <v>43</v>
      </c>
      <c r="D25" s="6">
        <f>SUM(B3:B23)/21</f>
        <v>0.2533146238361657</v>
      </c>
    </row>
    <row r="26" spans="3:4" ht="18.75">
      <c r="C26" s="5"/>
      <c r="D26" s="6"/>
    </row>
    <row r="27" spans="1:2" ht="15.75">
      <c r="A27" s="1" t="s">
        <v>45</v>
      </c>
      <c r="B27" s="9" t="s">
        <v>46</v>
      </c>
    </row>
    <row r="28" spans="3:4" ht="18.75">
      <c r="C28" s="5" t="s">
        <v>47</v>
      </c>
      <c r="D28" s="11">
        <f>(B6+B8+B10+B11+(1-B13))/5</f>
        <v>0.4666666666666666</v>
      </c>
    </row>
    <row r="31" spans="1:2" ht="15.75">
      <c r="A31" s="1" t="s">
        <v>49</v>
      </c>
      <c r="B31" s="9" t="s">
        <v>50</v>
      </c>
    </row>
    <row r="32" spans="1:2" ht="15.75">
      <c r="A32" s="10"/>
      <c r="B32" s="9" t="s">
        <v>51</v>
      </c>
    </row>
    <row r="33" spans="1:2" ht="15.75">
      <c r="A33" s="10"/>
      <c r="B33" s="9" t="s">
        <v>52</v>
      </c>
    </row>
    <row r="34" spans="3:4" ht="18.75">
      <c r="C34" s="5" t="s">
        <v>48</v>
      </c>
      <c r="D34" s="12">
        <f>(B3+B4+B5+B7+B12+B13+B14+B15+B16+B17+B18+B19+B20+B21+B22+B23)/16</f>
        <v>0.23351711045163429</v>
      </c>
    </row>
    <row r="36" spans="1:2" ht="15.75">
      <c r="A36" s="13" t="s">
        <v>55</v>
      </c>
      <c r="B36" s="9" t="s">
        <v>54</v>
      </c>
    </row>
    <row r="38" spans="1:4" ht="18.75">
      <c r="A38" s="13" t="s">
        <v>53</v>
      </c>
      <c r="B38" s="14">
        <f>(D34&gt;0.226976)+10*(D28&gt;0.204598)</f>
        <v>11</v>
      </c>
      <c r="C38">
        <f>IF(B38=0,"neutralny","")</f>
      </c>
      <c r="D38" t="str">
        <f>IF(B38=0,"neutralny",IF(B38=1,"spastoidalny",IF(B38=10,"atetoidalny",IF(B38=11,"mieszany",))))</f>
        <v>mieszany</v>
      </c>
    </row>
    <row r="39" ht="15.75">
      <c r="C39">
        <f>IF(B38=1,"spastoidalny","")</f>
      </c>
    </row>
    <row r="40" ht="15.75">
      <c r="C40">
        <f>IF(B38=10,"atetoidalny","")</f>
      </c>
    </row>
    <row r="41" ht="15.75">
      <c r="C41" t="str">
        <f>IF(B38=11,"mieszany","")</f>
        <v>mieszany</v>
      </c>
    </row>
    <row r="43" spans="1:7" ht="20.25">
      <c r="A43" s="28" t="s">
        <v>59</v>
      </c>
      <c r="B43" s="29"/>
      <c r="D43" s="2"/>
      <c r="E43" s="27" t="s">
        <v>60</v>
      </c>
      <c r="F43" s="27"/>
      <c r="G43" s="4"/>
    </row>
    <row r="44" spans="2:7" ht="18.75">
      <c r="B44" s="16" t="s">
        <v>42</v>
      </c>
      <c r="D44" s="14" t="s">
        <v>61</v>
      </c>
      <c r="E44" s="22" t="s">
        <v>62</v>
      </c>
      <c r="F44" s="23" t="s">
        <v>63</v>
      </c>
      <c r="G44" s="14" t="s">
        <v>56</v>
      </c>
    </row>
    <row r="45" spans="1:7" ht="18.75">
      <c r="A45" s="20" t="s">
        <v>21</v>
      </c>
      <c r="B45" s="16">
        <v>1</v>
      </c>
      <c r="D45" s="3"/>
      <c r="E45" s="7" t="s">
        <v>57</v>
      </c>
      <c r="F45" s="7" t="s">
        <v>58</v>
      </c>
      <c r="G45" s="14">
        <f>(E46&gt;0.226976)+10*(F46&gt;0.204598)</f>
        <v>11</v>
      </c>
    </row>
    <row r="46" spans="1:7" ht="18.75">
      <c r="A46" s="20" t="s">
        <v>22</v>
      </c>
      <c r="B46" s="16">
        <v>1</v>
      </c>
      <c r="D46" s="17">
        <f>D25</f>
        <v>0.2533146238361657</v>
      </c>
      <c r="E46" s="18">
        <f>D34</f>
        <v>0.23351711045163429</v>
      </c>
      <c r="F46" s="19">
        <f>D28</f>
        <v>0.4666666666666666</v>
      </c>
      <c r="G46" s="14" t="str">
        <f>IF(G45=0,"neutralny",IF(G45=1,"spastoidalny",IF(G45=10,"atetoidalny",IF(G45=11,"mieszany",))))</f>
        <v>mieszany</v>
      </c>
    </row>
    <row r="47" spans="1:4" ht="15.75">
      <c r="A47" s="20" t="s">
        <v>23</v>
      </c>
      <c r="B47" s="16">
        <v>2</v>
      </c>
      <c r="D47"/>
    </row>
    <row r="48" spans="1:7" ht="18.75">
      <c r="A48" s="21" t="s">
        <v>24</v>
      </c>
      <c r="B48" s="16">
        <v>1</v>
      </c>
      <c r="D48"/>
      <c r="G48" s="14"/>
    </row>
    <row r="49" spans="1:7" ht="18.75">
      <c r="A49" s="20" t="s">
        <v>44</v>
      </c>
      <c r="B49" s="16">
        <v>1</v>
      </c>
      <c r="D49" s="15"/>
      <c r="E49" s="15"/>
      <c r="F49" s="15"/>
      <c r="G49" s="7"/>
    </row>
    <row r="50" spans="1:4" ht="15.75">
      <c r="A50" s="21" t="s">
        <v>25</v>
      </c>
      <c r="B50" s="16">
        <v>0</v>
      </c>
      <c r="D50"/>
    </row>
    <row r="51" spans="1:4" ht="15.75">
      <c r="A51" s="1" t="s">
        <v>26</v>
      </c>
      <c r="B51" s="16">
        <v>1</v>
      </c>
      <c r="D51"/>
    </row>
    <row r="52" spans="1:4" ht="15.75">
      <c r="A52" s="21" t="s">
        <v>28</v>
      </c>
      <c r="B52" s="16">
        <v>1</v>
      </c>
      <c r="D52"/>
    </row>
    <row r="53" spans="1:4" ht="15.75">
      <c r="A53" s="21" t="s">
        <v>27</v>
      </c>
      <c r="B53" s="16">
        <v>1</v>
      </c>
      <c r="D53"/>
    </row>
    <row r="54" spans="1:4" ht="15.75">
      <c r="A54" s="20" t="s">
        <v>29</v>
      </c>
      <c r="B54" s="16">
        <v>1</v>
      </c>
      <c r="D54"/>
    </row>
    <row r="55" spans="1:4" ht="15.75">
      <c r="A55" s="24" t="s">
        <v>30</v>
      </c>
      <c r="B55" s="16">
        <v>2</v>
      </c>
      <c r="D55"/>
    </row>
    <row r="56" spans="1:4" ht="15.75">
      <c r="A56" s="20" t="s">
        <v>31</v>
      </c>
      <c r="B56" s="16">
        <v>5</v>
      </c>
      <c r="D56"/>
    </row>
    <row r="57" spans="1:4" ht="15.75">
      <c r="A57" s="20" t="s">
        <v>32</v>
      </c>
      <c r="B57" s="16">
        <v>5</v>
      </c>
      <c r="D57"/>
    </row>
    <row r="58" spans="1:4" ht="15.75">
      <c r="A58" s="20" t="s">
        <v>33</v>
      </c>
      <c r="B58" s="16">
        <v>5</v>
      </c>
      <c r="D58"/>
    </row>
    <row r="59" spans="1:4" ht="15.75">
      <c r="A59" s="20" t="s">
        <v>34</v>
      </c>
      <c r="B59" s="16">
        <v>5</v>
      </c>
      <c r="D59"/>
    </row>
    <row r="60" spans="1:4" ht="15.75">
      <c r="A60" s="20" t="s">
        <v>35</v>
      </c>
      <c r="B60" s="16">
        <v>5</v>
      </c>
      <c r="D60"/>
    </row>
    <row r="61" spans="1:4" ht="15.75">
      <c r="A61" s="20" t="s">
        <v>36</v>
      </c>
      <c r="B61" s="16">
        <v>5</v>
      </c>
      <c r="D61"/>
    </row>
    <row r="62" spans="1:4" ht="15.75">
      <c r="A62" s="20" t="s">
        <v>37</v>
      </c>
      <c r="B62" s="16">
        <v>5</v>
      </c>
      <c r="D62"/>
    </row>
    <row r="63" spans="1:4" ht="15.75">
      <c r="A63" s="20" t="s">
        <v>38</v>
      </c>
      <c r="B63" s="16">
        <v>5</v>
      </c>
      <c r="D63"/>
    </row>
    <row r="64" spans="1:4" ht="15.75">
      <c r="A64" s="20" t="s">
        <v>39</v>
      </c>
      <c r="B64" s="16">
        <v>5</v>
      </c>
      <c r="D64"/>
    </row>
    <row r="65" spans="1:4" ht="15.75">
      <c r="A65" s="20" t="s">
        <v>40</v>
      </c>
      <c r="B65" s="16">
        <v>5</v>
      </c>
      <c r="D65"/>
    </row>
    <row r="67" spans="1:2" ht="15.75">
      <c r="A67" s="21" t="s">
        <v>45</v>
      </c>
      <c r="B67" s="25" t="s">
        <v>46</v>
      </c>
    </row>
    <row r="69" spans="1:2" ht="15.75">
      <c r="A69" s="20" t="s">
        <v>49</v>
      </c>
      <c r="B69" s="26" t="s">
        <v>50</v>
      </c>
    </row>
    <row r="70" spans="1:2" ht="15.75">
      <c r="A70" s="20"/>
      <c r="B70" s="26" t="s">
        <v>51</v>
      </c>
    </row>
    <row r="71" spans="1:2" ht="15.75">
      <c r="A71" s="20"/>
      <c r="B71" s="26" t="s">
        <v>52</v>
      </c>
    </row>
    <row r="72" ht="15.75">
      <c r="B72" s="16"/>
    </row>
    <row r="73" ht="15.75">
      <c r="B73" s="16"/>
    </row>
    <row r="74" ht="15.75">
      <c r="B74" s="16"/>
    </row>
    <row r="75" ht="15.75">
      <c r="B75" s="16"/>
    </row>
    <row r="76" ht="15.75">
      <c r="B76" s="16"/>
    </row>
    <row r="77" ht="15.75">
      <c r="B77" s="16"/>
    </row>
    <row r="78" ht="15.75">
      <c r="B78" s="16"/>
    </row>
    <row r="79" ht="15.75">
      <c r="B79" s="16"/>
    </row>
    <row r="80" ht="15.75">
      <c r="B80" s="16"/>
    </row>
    <row r="81" ht="15.75">
      <c r="B81" s="16"/>
    </row>
    <row r="82" ht="15.75">
      <c r="B82" s="16"/>
    </row>
    <row r="83" ht="15.75">
      <c r="B83" s="16"/>
    </row>
    <row r="84" ht="15.75">
      <c r="B84" s="16"/>
    </row>
    <row r="85" ht="15.75">
      <c r="B85" s="16"/>
    </row>
  </sheetData>
  <sheetProtection/>
  <mergeCells count="2">
    <mergeCell ref="E43:F43"/>
    <mergeCell ref="A43:B4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5"/>
  <sheetViews>
    <sheetView tabSelected="1" zoomScalePageLayoutView="0" workbookViewId="0" topLeftCell="A43">
      <pane ySplit="2" topLeftCell="A45" activePane="bottomLeft" state="frozen"/>
      <selection pane="topLeft" activeCell="A43" sqref="A43"/>
      <selection pane="bottomLeft" activeCell="B59" sqref="B59"/>
    </sheetView>
  </sheetViews>
  <sheetFormatPr defaultColWidth="9.33203125" defaultRowHeight="12.75"/>
  <cols>
    <col min="1" max="1" width="28.66015625" style="2" customWidth="1"/>
    <col min="2" max="2" width="17" style="3" customWidth="1"/>
    <col min="3" max="3" width="11.16015625" style="0" customWidth="1"/>
    <col min="4" max="4" width="25.16015625" style="4" customWidth="1"/>
    <col min="5" max="5" width="18.83203125" style="0" customWidth="1"/>
    <col min="6" max="6" width="19.16015625" style="0" customWidth="1"/>
    <col min="7" max="7" width="21" style="0" customWidth="1"/>
    <col min="8" max="8" width="17.33203125" style="0" customWidth="1"/>
    <col min="9" max="9" width="19.16015625" style="0" customWidth="1"/>
  </cols>
  <sheetData>
    <row r="2" spans="1:2" ht="15.75">
      <c r="A2"/>
      <c r="B2" s="8" t="s">
        <v>41</v>
      </c>
    </row>
    <row r="3" spans="1:2" ht="15.75">
      <c r="A3" s="20" t="s">
        <v>0</v>
      </c>
      <c r="B3" s="4">
        <f>B45/2</f>
        <v>0</v>
      </c>
    </row>
    <row r="4" spans="1:2" ht="15.75">
      <c r="A4" s="20" t="s">
        <v>1</v>
      </c>
      <c r="B4" s="4">
        <f>B46/2</f>
        <v>0</v>
      </c>
    </row>
    <row r="5" spans="1:2" ht="15.75">
      <c r="A5" s="20" t="s">
        <v>2</v>
      </c>
      <c r="B5" s="4">
        <f>B47/3</f>
        <v>0</v>
      </c>
    </row>
    <row r="6" spans="1:2" ht="15.75">
      <c r="A6" s="21" t="s">
        <v>3</v>
      </c>
      <c r="B6" s="4">
        <f>B48/3</f>
        <v>0</v>
      </c>
    </row>
    <row r="7" spans="1:2" ht="15.75">
      <c r="A7" s="20" t="s">
        <v>4</v>
      </c>
      <c r="B7" s="4">
        <f>B49/3</f>
        <v>0</v>
      </c>
    </row>
    <row r="8" spans="1:2" ht="15.75">
      <c r="A8" s="21" t="s">
        <v>5</v>
      </c>
      <c r="B8" s="4">
        <f>B50/3</f>
        <v>0</v>
      </c>
    </row>
    <row r="9" spans="1:2" ht="15.75">
      <c r="A9" s="20" t="s">
        <v>6</v>
      </c>
      <c r="B9" s="4">
        <f>B51/4</f>
        <v>0</v>
      </c>
    </row>
    <row r="10" spans="1:2" ht="15.75">
      <c r="A10" s="21" t="s">
        <v>7</v>
      </c>
      <c r="B10" s="4">
        <f>B52/2</f>
        <v>0</v>
      </c>
    </row>
    <row r="11" spans="1:2" ht="15.75">
      <c r="A11" s="21" t="s">
        <v>8</v>
      </c>
      <c r="B11" s="4">
        <f>B53/2</f>
        <v>0</v>
      </c>
    </row>
    <row r="12" spans="1:2" ht="15.75">
      <c r="A12" s="20" t="s">
        <v>9</v>
      </c>
      <c r="B12" s="4">
        <f>B54/3</f>
        <v>0</v>
      </c>
    </row>
    <row r="13" spans="1:2" ht="15.75">
      <c r="A13" s="21" t="s">
        <v>10</v>
      </c>
      <c r="B13" s="4">
        <f>(B55-2)/(60-2)</f>
        <v>-0.034482758620689655</v>
      </c>
    </row>
    <row r="14" spans="1:2" ht="15.75">
      <c r="A14" s="20" t="s">
        <v>11</v>
      </c>
      <c r="B14" s="4">
        <f>B56/60</f>
        <v>0</v>
      </c>
    </row>
    <row r="15" spans="1:2" ht="15.75">
      <c r="A15" s="20" t="s">
        <v>12</v>
      </c>
      <c r="B15" s="4">
        <f>B57/60</f>
        <v>0</v>
      </c>
    </row>
    <row r="16" spans="1:2" ht="15.75">
      <c r="A16" s="20" t="s">
        <v>13</v>
      </c>
      <c r="B16" s="4">
        <f>B58/49</f>
        <v>0</v>
      </c>
    </row>
    <row r="17" spans="1:2" ht="15.75">
      <c r="A17" s="20" t="s">
        <v>14</v>
      </c>
      <c r="B17" s="4">
        <f>B59/60</f>
        <v>0</v>
      </c>
    </row>
    <row r="18" spans="1:2" ht="15.75">
      <c r="A18" s="20" t="s">
        <v>15</v>
      </c>
      <c r="B18" s="4">
        <f>B60/26</f>
        <v>0</v>
      </c>
    </row>
    <row r="19" spans="1:2" ht="15.75">
      <c r="A19" s="20" t="s">
        <v>16</v>
      </c>
      <c r="B19" s="4">
        <f>B61/12</f>
        <v>0</v>
      </c>
    </row>
    <row r="20" spans="1:2" ht="15.75">
      <c r="A20" s="20" t="s">
        <v>17</v>
      </c>
      <c r="B20" s="4">
        <f>B62/37</f>
        <v>0</v>
      </c>
    </row>
    <row r="21" spans="1:2" ht="15.75">
      <c r="A21" s="20" t="s">
        <v>18</v>
      </c>
      <c r="B21" s="4">
        <f>B63/40.5</f>
        <v>0</v>
      </c>
    </row>
    <row r="22" spans="1:2" ht="15.75">
      <c r="A22" s="20" t="s">
        <v>19</v>
      </c>
      <c r="B22" s="4">
        <f>B64/50</f>
        <v>0</v>
      </c>
    </row>
    <row r="23" spans="1:2" ht="15.75">
      <c r="A23" s="20" t="s">
        <v>20</v>
      </c>
      <c r="B23" s="4">
        <f>B65/60</f>
        <v>0</v>
      </c>
    </row>
    <row r="24" ht="15.75">
      <c r="G24" s="3"/>
    </row>
    <row r="25" spans="3:4" ht="18.75">
      <c r="C25" s="5" t="s">
        <v>43</v>
      </c>
      <c r="D25" s="6">
        <f>SUM(B3:B23)/21</f>
        <v>-0.0016420361247947454</v>
      </c>
    </row>
    <row r="26" spans="3:4" ht="18.75">
      <c r="C26" s="5"/>
      <c r="D26" s="6"/>
    </row>
    <row r="27" spans="1:2" ht="15.75">
      <c r="A27" s="1" t="s">
        <v>45</v>
      </c>
      <c r="B27" s="9" t="s">
        <v>46</v>
      </c>
    </row>
    <row r="28" spans="3:4" ht="18.75">
      <c r="C28" s="5" t="s">
        <v>47</v>
      </c>
      <c r="D28" s="11">
        <f>(B6+B8+B10+B11+(1-B13))/5</f>
        <v>0.20689655172413796</v>
      </c>
    </row>
    <row r="31" spans="1:2" ht="15.75">
      <c r="A31" s="1" t="s">
        <v>49</v>
      </c>
      <c r="B31" s="9" t="s">
        <v>50</v>
      </c>
    </row>
    <row r="32" spans="1:2" ht="15.75">
      <c r="A32" s="10"/>
      <c r="B32" s="9" t="s">
        <v>51</v>
      </c>
    </row>
    <row r="33" spans="1:2" ht="15.75">
      <c r="A33" s="10"/>
      <c r="B33" s="9" t="s">
        <v>52</v>
      </c>
    </row>
    <row r="34" spans="3:4" ht="18.75">
      <c r="C34" s="5" t="s">
        <v>48</v>
      </c>
      <c r="D34" s="12">
        <f>(B3+B4+B5+B7+B12+B13+B14+B15+B16+B17+B18+B19+B20+B21+B22+B23)/16</f>
        <v>-0.0021551724137931034</v>
      </c>
    </row>
    <row r="36" spans="1:2" ht="15.75">
      <c r="A36" s="13" t="s">
        <v>55</v>
      </c>
      <c r="B36" s="9" t="s">
        <v>54</v>
      </c>
    </row>
    <row r="38" spans="1:4" ht="18.75">
      <c r="A38" s="13" t="s">
        <v>53</v>
      </c>
      <c r="B38" s="14">
        <f>(D34&gt;0.226976)+10*(D28&gt;0.204598)</f>
        <v>10</v>
      </c>
      <c r="C38">
        <f>IF(B38=0,"neutralny","")</f>
      </c>
      <c r="D38" t="str">
        <f>IF(B38=0,"neutralny",IF(B38=1,"spastoidalny",IF(B38=10,"atetoidalny",IF(B38=11,"mieszany",))))</f>
        <v>atetoidalny</v>
      </c>
    </row>
    <row r="39" ht="15.75">
      <c r="C39">
        <f>IF(B38=1,"spastoidalny","")</f>
      </c>
    </row>
    <row r="40" ht="15.75">
      <c r="C40" t="str">
        <f>IF(B38=10,"atetoidalny","")</f>
        <v>atetoidalny</v>
      </c>
    </row>
    <row r="41" ht="15.75">
      <c r="C41">
        <f>IF(B38=11,"mieszany","")</f>
      </c>
    </row>
    <row r="43" spans="1:7" ht="20.25">
      <c r="A43" s="28" t="s">
        <v>59</v>
      </c>
      <c r="B43" s="29"/>
      <c r="D43" s="2"/>
      <c r="E43" s="27" t="s">
        <v>60</v>
      </c>
      <c r="F43" s="27"/>
      <c r="G43" s="4"/>
    </row>
    <row r="44" spans="2:7" ht="18.75">
      <c r="B44" s="16" t="s">
        <v>42</v>
      </c>
      <c r="D44" s="17" t="s">
        <v>61</v>
      </c>
      <c r="E44" s="22" t="s">
        <v>62</v>
      </c>
      <c r="F44" s="23" t="s">
        <v>63</v>
      </c>
      <c r="G44" s="14" t="s">
        <v>56</v>
      </c>
    </row>
    <row r="45" spans="1:7" ht="18.75">
      <c r="A45" s="20" t="s">
        <v>21</v>
      </c>
      <c r="B45" s="16"/>
      <c r="D45" s="3"/>
      <c r="E45" s="7" t="s">
        <v>57</v>
      </c>
      <c r="F45" s="7" t="s">
        <v>58</v>
      </c>
      <c r="G45" s="14">
        <f>(E46&gt;0.226976)+10*(F46&gt;0.204598)</f>
        <v>10</v>
      </c>
    </row>
    <row r="46" spans="1:7" ht="18.75">
      <c r="A46" s="20" t="s">
        <v>22</v>
      </c>
      <c r="B46" s="16"/>
      <c r="D46" s="17">
        <f>D25</f>
        <v>-0.0016420361247947454</v>
      </c>
      <c r="E46" s="18">
        <f>D34</f>
        <v>-0.0021551724137931034</v>
      </c>
      <c r="F46" s="19">
        <f>D28</f>
        <v>0.20689655172413796</v>
      </c>
      <c r="G46" s="14" t="str">
        <f>IF(G45=0,"neutralny",IF(G45=1,"spastoidalny",IF(G45=10,"atetoidalny",IF(G45=11,"mieszany",))))</f>
        <v>atetoidalny</v>
      </c>
    </row>
    <row r="47" spans="1:4" ht="15.75">
      <c r="A47" s="20" t="s">
        <v>64</v>
      </c>
      <c r="B47" s="16"/>
      <c r="D47"/>
    </row>
    <row r="48" spans="1:7" ht="18.75">
      <c r="A48" s="21" t="s">
        <v>24</v>
      </c>
      <c r="B48" s="16"/>
      <c r="D48"/>
      <c r="G48" s="14"/>
    </row>
    <row r="49" spans="1:7" ht="18.75">
      <c r="A49" s="20" t="s">
        <v>44</v>
      </c>
      <c r="B49" s="16"/>
      <c r="D49" s="15"/>
      <c r="E49" s="15"/>
      <c r="F49" s="15"/>
      <c r="G49" s="7"/>
    </row>
    <row r="50" spans="1:4" ht="15.75">
      <c r="A50" s="21" t="s">
        <v>25</v>
      </c>
      <c r="B50" s="16"/>
      <c r="D50"/>
    </row>
    <row r="51" spans="1:4" ht="15.75">
      <c r="A51" s="1" t="s">
        <v>26</v>
      </c>
      <c r="B51" s="16"/>
      <c r="D51"/>
    </row>
    <row r="52" spans="1:4" ht="15.75">
      <c r="A52" s="21" t="s">
        <v>28</v>
      </c>
      <c r="B52" s="16"/>
      <c r="D52"/>
    </row>
    <row r="53" spans="1:4" ht="15.75">
      <c r="A53" s="21" t="s">
        <v>27</v>
      </c>
      <c r="B53" s="16"/>
      <c r="D53"/>
    </row>
    <row r="54" spans="1:4" ht="15.75">
      <c r="A54" s="20" t="s">
        <v>65</v>
      </c>
      <c r="B54" s="16"/>
      <c r="D54"/>
    </row>
    <row r="55" spans="1:4" ht="15.75">
      <c r="A55" s="24" t="s">
        <v>30</v>
      </c>
      <c r="B55" s="16"/>
      <c r="D55"/>
    </row>
    <row r="56" spans="1:4" ht="15.75">
      <c r="A56" s="20" t="s">
        <v>31</v>
      </c>
      <c r="B56" s="16"/>
      <c r="D56"/>
    </row>
    <row r="57" spans="1:4" ht="15.75">
      <c r="A57" s="20" t="s">
        <v>32</v>
      </c>
      <c r="B57" s="16"/>
      <c r="D57"/>
    </row>
    <row r="58" spans="1:4" ht="15.75">
      <c r="A58" s="20" t="s">
        <v>33</v>
      </c>
      <c r="B58" s="16"/>
      <c r="D58"/>
    </row>
    <row r="59" spans="1:4" ht="15.75">
      <c r="A59" s="20" t="s">
        <v>34</v>
      </c>
      <c r="B59" s="16"/>
      <c r="D59"/>
    </row>
    <row r="60" spans="1:4" ht="15.75">
      <c r="A60" s="20" t="s">
        <v>35</v>
      </c>
      <c r="B60" s="16"/>
      <c r="D60"/>
    </row>
    <row r="61" spans="1:4" ht="15.75">
      <c r="A61" s="20" t="s">
        <v>36</v>
      </c>
      <c r="B61" s="16"/>
      <c r="D61"/>
    </row>
    <row r="62" spans="1:4" ht="15.75">
      <c r="A62" s="20" t="s">
        <v>37</v>
      </c>
      <c r="B62" s="16"/>
      <c r="D62"/>
    </row>
    <row r="63" spans="1:4" ht="15.75">
      <c r="A63" s="20" t="s">
        <v>38</v>
      </c>
      <c r="B63" s="16"/>
      <c r="D63"/>
    </row>
    <row r="64" spans="1:4" ht="15.75">
      <c r="A64" s="20" t="s">
        <v>39</v>
      </c>
      <c r="B64" s="16"/>
      <c r="D64"/>
    </row>
    <row r="65" spans="1:4" ht="15.75">
      <c r="A65" s="20" t="s">
        <v>40</v>
      </c>
      <c r="B65" s="16"/>
      <c r="D65"/>
    </row>
    <row r="67" spans="1:2" ht="15.75">
      <c r="A67" s="21" t="s">
        <v>45</v>
      </c>
      <c r="B67" s="25" t="s">
        <v>46</v>
      </c>
    </row>
    <row r="69" spans="1:2" ht="15.75">
      <c r="A69" s="20" t="s">
        <v>49</v>
      </c>
      <c r="B69" s="26" t="s">
        <v>50</v>
      </c>
    </row>
    <row r="70" spans="1:2" ht="15.75">
      <c r="A70" s="20"/>
      <c r="B70" s="26" t="s">
        <v>51</v>
      </c>
    </row>
    <row r="71" spans="1:2" ht="15.75">
      <c r="A71" s="20"/>
      <c r="B71" s="26" t="s">
        <v>52</v>
      </c>
    </row>
    <row r="72" ht="15.75">
      <c r="B72" s="16"/>
    </row>
    <row r="73" ht="15.75">
      <c r="B73" s="16"/>
    </row>
    <row r="74" ht="15.75">
      <c r="B74" s="16"/>
    </row>
    <row r="75" ht="15.75">
      <c r="B75" s="16"/>
    </row>
    <row r="76" ht="15.75">
      <c r="B76" s="16"/>
    </row>
    <row r="77" ht="15.75">
      <c r="B77" s="16"/>
    </row>
    <row r="78" ht="15.75">
      <c r="B78" s="16"/>
    </row>
    <row r="79" ht="15.75">
      <c r="B79" s="16"/>
    </row>
    <row r="80" ht="15.75">
      <c r="B80" s="16"/>
    </row>
    <row r="81" ht="15.75">
      <c r="B81" s="16"/>
    </row>
    <row r="82" ht="15.75">
      <c r="B82" s="16"/>
    </row>
    <row r="83" ht="15.75">
      <c r="B83" s="16"/>
    </row>
    <row r="84" ht="15.75">
      <c r="B84" s="16"/>
    </row>
    <row r="85" ht="15.75">
      <c r="B85" s="16"/>
    </row>
  </sheetData>
  <sheetProtection/>
  <mergeCells count="2">
    <mergeCell ref="E43:F43"/>
    <mergeCell ref="A43:B4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PracInf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Janikowski Eugeniusz</dc:creator>
  <cp:keywords/>
  <dc:description/>
  <cp:lastModifiedBy>Małgorzata Matyja</cp:lastModifiedBy>
  <dcterms:created xsi:type="dcterms:W3CDTF">2011-02-09T19:52:08Z</dcterms:created>
  <dcterms:modified xsi:type="dcterms:W3CDTF">2012-02-03T14:14:40Z</dcterms:modified>
  <cp:category/>
  <cp:version/>
  <cp:contentType/>
  <cp:contentStatus/>
</cp:coreProperties>
</file>